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090" windowHeight="13890" activeTab="0"/>
  </bookViews>
  <sheets>
    <sheet name="Variances" sheetId="1" r:id="rId1"/>
    <sheet name="Reserves" sheetId="2" r:id="rId2"/>
  </sheets>
  <definedNames>
    <definedName name="_xlnm.Print_Area" localSheetId="0">'Variances'!$A$1:$O$32</definedName>
  </definedNames>
  <calcPr fullCalcOnLoad="1"/>
</workbook>
</file>

<file path=xl/sharedStrings.xml><?xml version="1.0" encoding="utf-8"?>
<sst xmlns="http://schemas.openxmlformats.org/spreadsheetml/2006/main" count="53" uniqueCount="47">
  <si>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</si>
  <si>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</si>
  <si>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</si>
  <si>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</si>
  <si>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</si>
  <si>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</si>
  <si>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</si>
  <si>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</si>
  <si>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</si>
  <si>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</si>
  <si>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t>%</t>
  </si>
  <si>
    <t>Explanation Required?</t>
  </si>
  <si>
    <t xml:space="preserve">Name of smaller authority: </t>
  </si>
  <si>
    <t>2 Precept or Rates and Levies</t>
  </si>
  <si>
    <t>6 All Other Payments</t>
  </si>
  <si>
    <t>Explanation for ‘high’ reserves</t>
  </si>
  <si>
    <t>General reserve</t>
  </si>
  <si>
    <t>Total reserves (must agree to Box 7)</t>
  </si>
  <si>
    <t>Reserve 1</t>
  </si>
  <si>
    <t>Reserve 2</t>
  </si>
  <si>
    <t>Reserve 3</t>
  </si>
  <si>
    <t>Reserve 4</t>
  </si>
  <si>
    <t>Reserve 5</t>
  </si>
  <si>
    <r>
      <t xml:space="preserve">Insert figures from Section 2 of the AGAR in all </t>
    </r>
    <r>
      <rPr>
        <b/>
        <u val="single"/>
        <sz val="10"/>
        <color indexed="62"/>
        <rFont val="Arial"/>
        <family val="2"/>
      </rPr>
      <t>Blue</t>
    </r>
    <r>
      <rPr>
        <b/>
        <sz val="10"/>
        <color indexed="10"/>
        <rFont val="Arial"/>
        <family val="2"/>
      </rPr>
      <t xml:space="preserve"> highlighted boxes </t>
    </r>
  </si>
  <si>
    <r>
      <t xml:space="preserve">Explanation </t>
    </r>
    <r>
      <rPr>
        <b/>
        <u val="single"/>
        <sz val="11"/>
        <color indexed="8"/>
        <rFont val="Arial"/>
        <family val="2"/>
      </rPr>
      <t>(must include narrative and supporting figures)</t>
    </r>
  </si>
  <si>
    <t>DO NOT OVERWRITE THE BOXES HIGHLIGHTED IN RED/GREEN</t>
  </si>
  <si>
    <t>Excessive Reserves Ratio</t>
  </si>
  <si>
    <t>Box 7 per Annual Return</t>
  </si>
  <si>
    <t>Difference</t>
  </si>
  <si>
    <t xml:space="preserve">Explanation of variances 2022/23 – pro forma </t>
  </si>
  <si>
    <r>
      <t xml:space="preserve">Now, please provide full explanations, including numerical values, for the following that will be flagged in the green boxes where relevant:
</t>
    </r>
    <r>
      <rPr>
        <sz val="10"/>
        <color indexed="8"/>
        <rFont val="Arial"/>
        <family val="2"/>
      </rPr>
      <t>• variances of more than 15% between totals for individual boxes (except variances of less than £500);
• variances of more than £100,000 must be explained even where this constitutes less than 15%;
• a breakdown of approved reserves on the next tab if the total reserves (Box 7) figure is more than twice the annual precept value (Box 2).</t>
    </r>
  </si>
  <si>
    <t>Please ensure variance explanations are quantified to reduce the variance excluding stated items below the 15% / £500 / £100,000 threshold</t>
  </si>
  <si>
    <t>Box 7 is more than twice the value of Box 2 because the authority held the following breakdown of reserves at the year end:</t>
  </si>
  <si>
    <t>(Please complete or update the highlighted boxes when the total in Box 7 is greater than 2 times the value of Box 2)</t>
  </si>
  <si>
    <t>Earmarked reserves*:</t>
  </si>
  <si>
    <t>Column B - Reserves should be renamed to show the specific purpose / name given by this authority.</t>
  </si>
  <si>
    <t>Columb D - Earmarked items - a value for the amount earmarked for each specific reserve should be enterd. There maybe fewer than 5 reserves or more and the number can be reduced or extended as appropriate.</t>
  </si>
  <si>
    <t>Column D - General reserves - this should relate to normal operating funds and should be the difference between the total of all Earmarked reserves and the value of Box 7 on Section 2 of the AGAR.</t>
  </si>
  <si>
    <t>Is &gt; 15%</t>
  </si>
  <si>
    <t>Is &gt; £100,000</t>
  </si>
  <si>
    <t>Council reduced staff costs (-£16000). Clerks wages have increased due to qualifications gained and overtime.</t>
  </si>
  <si>
    <t>See attached payment sheet with out staff wages &amp; oncosts - £94464 + Burial Board payments £601</t>
  </si>
  <si>
    <t>Council paid from reserves - to resurface the Lesiure centre Multi Use surface area £ 32000</t>
  </si>
  <si>
    <t xml:space="preserve">Explain. Varioance all </t>
  </si>
  <si>
    <t xml:space="preserve">Council spent £22,581.72 &amp; £9,677.88 from reserves to resurface a multi use games area. £72706 +£230.70 (Un present tax claim carried over into next financial year)= £82424 </t>
  </si>
  <si>
    <t xml:space="preserve">See included sheet - AGAR &amp; Cemetery. </t>
  </si>
  <si>
    <t xml:space="preserve">The accounts have been prepared in accordance with the JPAG Practitioners Guide  
Revised March 2022.  The balances brought forward have had to be restated as the basis for share has changed in the financial year 2022-2023 (the number of Band D properties on which Council Tax is based)'.  Please see attached sheets.
This will change every year as the number of Band D properties on which the share is determined changes.
£110329- £93803 = £16526 - This is an accumulated figure over the last three audits - from Burial Committee  Accounts (joint arrangement for which ODAPC acted as host) The accounts have been prepared in accordance with the JPAG Practitioners Guide.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</si>
</sst>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 #,##0.0_-;_-* &quot;-&quot;??_-;_-@_-"/>
    <numFmt numFmtId="169" formatCode="_-* #,##0_-;\-* #,##0_-;_-* &quot;-&quot;??_-;_-@_-"/>
    <numFmt numFmtId="170" formatCode="0.0"/>
  </numFmts>
  <fonts count="57">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sz val="10"/>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10"/>
      <color indexed="8"/>
      <name val="Symbol"/>
      <family val="1"/>
    </font>
    <font>
      <b/>
      <sz val="14"/>
      <color indexed="8"/>
      <name val="Calibri"/>
      <family val="2"/>
    </font>
    <font>
      <b/>
      <sz val="14"/>
      <color indexed="10"/>
      <name val="Arial"/>
      <family val="2"/>
    </font>
    <font>
      <b/>
      <sz val="11"/>
      <color indexed="10"/>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10"/>
      <color theme="1"/>
      <name val="Symbol"/>
      <family val="1"/>
    </font>
    <font>
      <b/>
      <sz val="14"/>
      <color theme="1"/>
      <name val="Calibri"/>
      <family val="2"/>
    </font>
    <font>
      <b/>
      <sz val="14"/>
      <color rgb="FFFF0000"/>
      <name val="Arial"/>
      <family val="2"/>
    </font>
    <font>
      <b/>
      <sz val="11"/>
      <color rgb="FFFF0000"/>
      <name val="Calibri"/>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CCFF"/>
        <bgColor indexed="64"/>
      </patternFill>
    </fill>
    <fill>
      <patternFill patternType="solid">
        <fgColor rgb="FF92D05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right style="medium"/>
      <top/>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0">
    <xf numFmtId="0" fontId="0" fillId="0" borderId="0" xfId="0" applyFont="1" applyAlignment="1">
      <alignment/>
    </xf>
    <xf numFmtId="0" fontId="5" fillId="0" borderId="0" xfId="0" applyFont="1" applyAlignment="1">
      <alignment/>
    </xf>
    <xf numFmtId="0" fontId="49" fillId="0" borderId="0" xfId="0" applyFont="1" applyAlignment="1">
      <alignment/>
    </xf>
    <xf numFmtId="0" fontId="49" fillId="0" borderId="0" xfId="0" applyFont="1" applyAlignment="1">
      <alignment horizontal="center"/>
    </xf>
    <xf numFmtId="3" fontId="49" fillId="0" borderId="0" xfId="0" applyNumberFormat="1" applyFont="1" applyAlignment="1">
      <alignment/>
    </xf>
    <xf numFmtId="10" fontId="49" fillId="0" borderId="0" xfId="0" applyNumberFormat="1" applyFont="1" applyAlignment="1">
      <alignment/>
    </xf>
    <xf numFmtId="0" fontId="49" fillId="0" borderId="0" xfId="0" applyFont="1" applyAlignment="1">
      <alignment vertical="center"/>
    </xf>
    <xf numFmtId="3" fontId="4" fillId="33" borderId="10" xfId="0" applyNumberFormat="1" applyFont="1" applyFill="1" applyBorder="1" applyAlignment="1" applyProtection="1">
      <alignment horizontal="center"/>
      <protection locked="0"/>
    </xf>
    <xf numFmtId="0" fontId="3" fillId="0" borderId="0" xfId="0" applyFont="1" applyAlignment="1">
      <alignment vertical="top"/>
    </xf>
    <xf numFmtId="0" fontId="49" fillId="34" borderId="11" xfId="0" applyFont="1" applyFill="1" applyBorder="1" applyAlignment="1">
      <alignment wrapText="1"/>
    </xf>
    <xf numFmtId="0" fontId="50" fillId="0" borderId="0" xfId="0" applyFont="1" applyAlignment="1">
      <alignment/>
    </xf>
    <xf numFmtId="0" fontId="49" fillId="0" borderId="0" xfId="0" applyFont="1" applyAlignment="1">
      <alignment wrapText="1"/>
    </xf>
    <xf numFmtId="0" fontId="49" fillId="0" borderId="11" xfId="0" applyFont="1" applyBorder="1" applyAlignment="1">
      <alignment wrapText="1"/>
    </xf>
    <xf numFmtId="0" fontId="49" fillId="0" borderId="0" xfId="0" applyFont="1" applyFill="1" applyAlignment="1">
      <alignment/>
    </xf>
    <xf numFmtId="3" fontId="4" fillId="0" borderId="0" xfId="0" applyNumberFormat="1" applyFont="1" applyFill="1" applyBorder="1" applyAlignment="1" applyProtection="1">
      <alignment horizontal="center"/>
      <protection locked="0"/>
    </xf>
    <xf numFmtId="0" fontId="49" fillId="0" borderId="0" xfId="0" applyFont="1" applyAlignment="1">
      <alignment wrapText="1"/>
    </xf>
    <xf numFmtId="0" fontId="49" fillId="0" borderId="0" xfId="0" applyFont="1" applyBorder="1" applyAlignment="1">
      <alignment horizontal="left" vertical="center"/>
    </xf>
    <xf numFmtId="0" fontId="49" fillId="0" borderId="0" xfId="0" applyFont="1" applyAlignment="1">
      <alignment wrapText="1"/>
    </xf>
    <xf numFmtId="0" fontId="49" fillId="0" borderId="0" xfId="0" applyFont="1" applyFill="1" applyBorder="1" applyAlignment="1">
      <alignment horizontal="left" vertical="top" wrapText="1"/>
    </xf>
    <xf numFmtId="0" fontId="51" fillId="0" borderId="0" xfId="0" applyFont="1" applyAlignment="1">
      <alignment/>
    </xf>
    <xf numFmtId="0" fontId="52" fillId="0" borderId="0" xfId="0" applyFont="1" applyAlignment="1">
      <alignment horizontal="left" vertical="center" indent="2"/>
    </xf>
    <xf numFmtId="0" fontId="47" fillId="0" borderId="0" xfId="0" applyFont="1" applyAlignment="1">
      <alignment/>
    </xf>
    <xf numFmtId="0" fontId="53" fillId="0" borderId="0" xfId="0" applyFont="1" applyAlignment="1">
      <alignment/>
    </xf>
    <xf numFmtId="0" fontId="0" fillId="0" borderId="12" xfId="0" applyBorder="1" applyAlignment="1">
      <alignment/>
    </xf>
    <xf numFmtId="0" fontId="0" fillId="35" borderId="0" xfId="0" applyFill="1" applyAlignment="1">
      <alignment/>
    </xf>
    <xf numFmtId="0" fontId="47" fillId="0" borderId="13" xfId="0" applyFont="1" applyBorder="1" applyAlignment="1">
      <alignment/>
    </xf>
    <xf numFmtId="0" fontId="51" fillId="0" borderId="0" xfId="0" applyFont="1" applyAlignment="1">
      <alignment horizontal="center"/>
    </xf>
    <xf numFmtId="0" fontId="51" fillId="0" borderId="11" xfId="0" applyFont="1" applyBorder="1" applyAlignment="1">
      <alignment wrapText="1"/>
    </xf>
    <xf numFmtId="0" fontId="0" fillId="0" borderId="0" xfId="0" applyFont="1" applyAlignment="1">
      <alignment/>
    </xf>
    <xf numFmtId="0" fontId="7" fillId="34" borderId="11" xfId="0" applyFont="1" applyFill="1" applyBorder="1" applyAlignment="1">
      <alignment wrapText="1"/>
    </xf>
    <xf numFmtId="3" fontId="4" fillId="0" borderId="10" xfId="0" applyNumberFormat="1" applyFont="1" applyFill="1" applyBorder="1" applyAlignment="1" applyProtection="1">
      <alignment horizontal="center"/>
      <protection locked="0"/>
    </xf>
    <xf numFmtId="0" fontId="54" fillId="0" borderId="0" xfId="0" applyFont="1" applyAlignment="1">
      <alignment/>
    </xf>
    <xf numFmtId="3" fontId="0" fillId="0" borderId="0" xfId="0" applyNumberFormat="1" applyAlignment="1">
      <alignment/>
    </xf>
    <xf numFmtId="0" fontId="55" fillId="0" borderId="0" xfId="0" applyFont="1" applyAlignment="1">
      <alignment/>
    </xf>
    <xf numFmtId="1" fontId="47" fillId="0" borderId="14" xfId="42" applyNumberFormat="1" applyFont="1" applyBorder="1" applyAlignment="1">
      <alignment/>
    </xf>
    <xf numFmtId="0" fontId="56" fillId="0" borderId="0" xfId="0" applyFont="1" applyAlignment="1">
      <alignment/>
    </xf>
    <xf numFmtId="0" fontId="49" fillId="0" borderId="0" xfId="0" applyFont="1" applyAlignment="1">
      <alignment wrapText="1"/>
    </xf>
    <xf numFmtId="6" fontId="49" fillId="0" borderId="11" xfId="0" applyNumberFormat="1" applyFont="1" applyBorder="1" applyAlignment="1">
      <alignment wrapText="1"/>
    </xf>
    <xf numFmtId="0" fontId="49" fillId="0" borderId="0" xfId="0" applyFont="1" applyAlignment="1">
      <alignment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wrapText="1"/>
    </xf>
    <xf numFmtId="0" fontId="49" fillId="0" borderId="15" xfId="0" applyFont="1" applyBorder="1" applyAlignment="1">
      <alignment wrapText="1"/>
    </xf>
    <xf numFmtId="0" fontId="51" fillId="0" borderId="0" xfId="0" applyFont="1" applyAlignment="1">
      <alignment horizontal="center" wrapText="1"/>
    </xf>
    <xf numFmtId="0" fontId="51" fillId="0" borderId="16" xfId="0" applyFont="1" applyBorder="1" applyAlignment="1">
      <alignment horizontal="center" wrapText="1"/>
    </xf>
    <xf numFmtId="0" fontId="56" fillId="0" borderId="0" xfId="0" applyFont="1" applyAlignment="1">
      <alignment horizontal="left" vertical="center" wrapText="1"/>
    </xf>
    <xf numFmtId="0" fontId="56" fillId="0" borderId="0" xfId="0" applyFont="1" applyAlignment="1">
      <alignment horizontal="lef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0" fillId="0" borderId="0" xfId="0" applyAlignment="1">
      <alignment horizont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34"/>
  <sheetViews>
    <sheetView tabSelected="1" zoomScalePageLayoutView="0" workbookViewId="0" topLeftCell="B4">
      <selection activeCell="O10" sqref="O10"/>
    </sheetView>
  </sheetViews>
  <sheetFormatPr defaultColWidth="9.140625" defaultRowHeight="15"/>
  <cols>
    <col min="1" max="1" width="20.140625" style="2" customWidth="1"/>
    <col min="2" max="2" width="11.00390625" style="2" customWidth="1"/>
    <col min="3" max="3" width="32.57421875" style="2" customWidth="1"/>
    <col min="4" max="4" width="9.140625" style="2" customWidth="1"/>
    <col min="5" max="5" width="3.28125" style="2" customWidth="1"/>
    <col min="6" max="6" width="9.140625" style="2" customWidth="1"/>
    <col min="7" max="7" width="10.140625" style="2" customWidth="1"/>
    <col min="8" max="8" width="12.421875" style="2" customWidth="1"/>
    <col min="9" max="11" width="9.140625" style="2" hidden="1" customWidth="1"/>
    <col min="12" max="12" width="13.28125" style="2" customWidth="1"/>
    <col min="13" max="13" width="13.8515625" style="2" bestFit="1" customWidth="1"/>
    <col min="14" max="14" width="50.421875" style="11" bestFit="1" customWidth="1"/>
    <col min="15" max="15" width="86.00390625" style="2" bestFit="1" customWidth="1"/>
    <col min="16" max="23" width="9.140625" style="13" customWidth="1"/>
    <col min="24" max="16384" width="9.140625" style="2" customWidth="1"/>
  </cols>
  <sheetData>
    <row r="1" spans="1:13" ht="18">
      <c r="A1" s="47" t="s">
        <v>29</v>
      </c>
      <c r="B1" s="48"/>
      <c r="C1" s="48"/>
      <c r="D1" s="48"/>
      <c r="E1" s="48"/>
      <c r="F1" s="48"/>
      <c r="G1" s="48"/>
      <c r="H1" s="48"/>
      <c r="I1" s="48"/>
      <c r="J1" s="48"/>
      <c r="K1" s="48"/>
      <c r="L1" s="8"/>
      <c r="M1" s="8"/>
    </row>
    <row r="2" spans="1:14" ht="15.75">
      <c r="A2" s="35" t="s">
        <v>12</v>
      </c>
      <c r="B2" s="16"/>
      <c r="C2" s="14"/>
      <c r="D2" s="16"/>
      <c r="E2" s="16"/>
      <c r="F2" s="16"/>
      <c r="G2" s="16"/>
      <c r="H2" s="16"/>
      <c r="I2" s="16"/>
      <c r="J2" s="16"/>
      <c r="K2" s="16"/>
      <c r="L2" s="8"/>
      <c r="M2" s="8"/>
      <c r="N2" s="17"/>
    </row>
    <row r="3" ht="14.25">
      <c r="A3" s="1" t="s">
        <v>23</v>
      </c>
    </row>
    <row r="4" spans="1:14" ht="79.5" customHeight="1">
      <c r="A4" s="45" t="s">
        <v>30</v>
      </c>
      <c r="B4" s="46"/>
      <c r="C4" s="46"/>
      <c r="D4" s="46"/>
      <c r="E4" s="46"/>
      <c r="F4" s="46"/>
      <c r="G4" s="46"/>
      <c r="H4" s="46"/>
      <c r="N4" s="17"/>
    </row>
    <row r="5" ht="14.25">
      <c r="A5" s="1" t="s">
        <v>31</v>
      </c>
    </row>
    <row r="6" spans="1:15" ht="15">
      <c r="A6" s="20"/>
      <c r="D6" s="3"/>
      <c r="F6" s="3"/>
      <c r="O6" s="19"/>
    </row>
    <row r="7" spans="4:15" ht="30">
      <c r="D7" s="26">
        <v>2022</v>
      </c>
      <c r="E7" s="19"/>
      <c r="F7" s="26">
        <v>2023</v>
      </c>
      <c r="G7" s="26" t="s">
        <v>0</v>
      </c>
      <c r="H7" s="26" t="s">
        <v>0</v>
      </c>
      <c r="I7" s="26"/>
      <c r="J7" s="26"/>
      <c r="K7" s="26"/>
      <c r="L7" s="43" t="s">
        <v>11</v>
      </c>
      <c r="M7" s="44"/>
      <c r="N7" s="29" t="s">
        <v>25</v>
      </c>
      <c r="O7" s="27" t="s">
        <v>24</v>
      </c>
    </row>
    <row r="8" spans="4:15" ht="15">
      <c r="D8" s="26" t="s">
        <v>1</v>
      </c>
      <c r="E8" s="19"/>
      <c r="F8" s="26" t="s">
        <v>1</v>
      </c>
      <c r="G8" s="26" t="s">
        <v>1</v>
      </c>
      <c r="H8" s="26" t="s">
        <v>10</v>
      </c>
      <c r="I8" s="26"/>
      <c r="J8" s="26"/>
      <c r="K8" s="19"/>
      <c r="L8" s="26" t="s">
        <v>38</v>
      </c>
      <c r="M8" s="26" t="s">
        <v>39</v>
      </c>
      <c r="O8" s="15"/>
    </row>
    <row r="9" spans="4:15" ht="15" thickBot="1">
      <c r="D9" s="3"/>
      <c r="E9" s="3"/>
      <c r="O9" s="15"/>
    </row>
    <row r="10" spans="1:15" ht="30" customHeight="1" thickBot="1">
      <c r="A10" s="39" t="s">
        <v>2</v>
      </c>
      <c r="B10" s="39"/>
      <c r="C10" s="39"/>
      <c r="D10" s="7">
        <v>109504</v>
      </c>
      <c r="F10" s="7">
        <v>93803</v>
      </c>
      <c r="G10" s="4">
        <v>16526</v>
      </c>
      <c r="N10" s="9" t="str">
        <f>IF(F10=D22,"Explanation of % variance from PY opening balance not required - Balance brought forward agrees","Explanation of % variance from PY opening balance not required - Balance brought forward does not agree")</f>
        <v>Explanation of % variance from PY opening balance not required - Balance brought forward does not agree</v>
      </c>
      <c r="O10" s="12" t="s">
        <v>46</v>
      </c>
    </row>
    <row r="11" spans="4:15" ht="15" thickBot="1">
      <c r="D11" s="4"/>
      <c r="F11" s="4"/>
      <c r="O11" s="36" t="s">
        <v>45</v>
      </c>
    </row>
    <row r="12" spans="1:15" ht="15" thickBot="1">
      <c r="A12" s="40" t="s">
        <v>13</v>
      </c>
      <c r="B12" s="41"/>
      <c r="C12" s="42"/>
      <c r="D12" s="7">
        <v>81000</v>
      </c>
      <c r="F12" s="7">
        <v>81000</v>
      </c>
      <c r="G12" s="4">
        <f>F12-D12</f>
        <v>0</v>
      </c>
      <c r="H12" s="5">
        <f>IF((D12&gt;F12),(D12-F12)/D12,IF(D12&lt;F12,-(D12-F12)/D12,IF(D12=F12,0)))</f>
        <v>0</v>
      </c>
      <c r="I12" s="2">
        <f>IF(D12-F12&lt;500,0,IF(D12-F12&gt;500,1,IF(D12-F12=500,1)))</f>
        <v>0</v>
      </c>
      <c r="J12" s="2">
        <f>IF(F12-D12&lt;500,0,IF(F12-D12&gt;500,1,IF(F12-D12=500,1)))</f>
        <v>0</v>
      </c>
      <c r="K12" s="3">
        <f>IF(H12&lt;0.15,0,IF(H12&gt;0.15,1,IF(H12=0.15,1)))</f>
        <v>0</v>
      </c>
      <c r="L12" s="3" t="str">
        <f>IF(H12&lt;15%,"NO","YES")</f>
        <v>NO</v>
      </c>
      <c r="M12" s="3" t="str">
        <f>IF(G12&lt;100000,"NO","YES")</f>
        <v>NO</v>
      </c>
      <c r="N12" s="9" t="str">
        <f>IF((L12="YES")*AND(I12+J12&lt;1),"Explanation not required, difference less than £500"," ")</f>
        <v> </v>
      </c>
      <c r="O12" s="12"/>
    </row>
    <row r="13" spans="4:15" ht="15" thickBot="1">
      <c r="D13" s="4"/>
      <c r="F13" s="4"/>
      <c r="G13" s="4"/>
      <c r="H13" s="5"/>
      <c r="K13" s="3"/>
      <c r="L13" s="3"/>
      <c r="M13" s="3"/>
      <c r="O13" s="15"/>
    </row>
    <row r="14" spans="1:15" ht="15" thickBot="1">
      <c r="A14" s="38" t="s">
        <v>3</v>
      </c>
      <c r="B14" s="38"/>
      <c r="C14" s="38"/>
      <c r="D14" s="7">
        <v>33474</v>
      </c>
      <c r="F14" s="7">
        <v>29658</v>
      </c>
      <c r="G14" s="4">
        <f>F14-D14</f>
        <v>-3816</v>
      </c>
      <c r="H14" s="5">
        <f>IF((D14&gt;F14),(D14-F14)/D14,IF(D14&lt;F14,-(D14-F14)/D14,IF(D14=F14,0)))</f>
        <v>0.11399892453844775</v>
      </c>
      <c r="I14" s="2">
        <f>IF(D14-F14&lt;500,0,IF(D14-F14&gt;500,1,IF(D14-F14=500,1)))</f>
        <v>1</v>
      </c>
      <c r="J14" s="2">
        <f>IF(F14-D14&lt;500,0,IF(F14-D14&gt;500,1,IF(F14-D14=500,1)))</f>
        <v>0</v>
      </c>
      <c r="K14" s="3">
        <f>IF(H14&lt;0.15,0,IF(H14&gt;0.15,1,IF(H14=0.15,1)))</f>
        <v>0</v>
      </c>
      <c r="L14" s="3" t="str">
        <f>IF(H14&lt;15%,"NO","YES")</f>
        <v>NO</v>
      </c>
      <c r="M14" s="3" t="str">
        <f>IF(G14&lt;100000,"NO","YES")</f>
        <v>NO</v>
      </c>
      <c r="N14" s="9" t="str">
        <f>IF((L14="YES")*AND(I14+J14&lt;1),"Explanation not required, difference less than £500"," ")</f>
        <v> </v>
      </c>
      <c r="O14" s="12"/>
    </row>
    <row r="15" spans="4:15" ht="15" thickBot="1">
      <c r="D15" s="4"/>
      <c r="F15" s="4"/>
      <c r="G15" s="4"/>
      <c r="H15" s="5"/>
      <c r="K15" s="3"/>
      <c r="L15" s="3"/>
      <c r="M15" s="3"/>
      <c r="O15" s="15"/>
    </row>
    <row r="16" spans="1:15" ht="29.25" thickBot="1">
      <c r="A16" s="38" t="s">
        <v>4</v>
      </c>
      <c r="B16" s="38"/>
      <c r="C16" s="38"/>
      <c r="D16" s="7">
        <v>38207</v>
      </c>
      <c r="F16" s="7">
        <v>21786</v>
      </c>
      <c r="G16" s="4">
        <f>F16-D16</f>
        <v>-16421</v>
      </c>
      <c r="H16" s="5">
        <f>IF((D16&gt;F16),(D16-F16)/D16,IF(D16&lt;F16,-(D16-F16)/D16,IF(D16=F16,0)))</f>
        <v>0.4297903525531971</v>
      </c>
      <c r="I16" s="2">
        <f>IF(D16-F16&lt;500,0,IF(D16-F16&gt;500,1,IF(D16-F16=500,1)))</f>
        <v>1</v>
      </c>
      <c r="J16" s="2">
        <f>IF(F16-D16&lt;500,0,IF(F16-D16&gt;500,1,IF(F16-D16=500,1)))</f>
        <v>0</v>
      </c>
      <c r="K16" s="3">
        <f>IF(H16&lt;0.15,0,IF(H16&gt;0.15,1,IF(H16=0.15,1)))</f>
        <v>1</v>
      </c>
      <c r="L16" s="3" t="str">
        <f>IF(H16&lt;15%,"NO","YES")</f>
        <v>YES</v>
      </c>
      <c r="M16" s="3" t="str">
        <f>IF(G16&lt;100000,"NO","YES")</f>
        <v>NO</v>
      </c>
      <c r="N16" s="9" t="str">
        <f>IF((L16="YES")*AND(I16+J16&lt;1),"Explanation not required, difference less than £500"," ")</f>
        <v> </v>
      </c>
      <c r="O16" s="12" t="s">
        <v>40</v>
      </c>
    </row>
    <row r="17" spans="4:15" ht="15" thickBot="1">
      <c r="D17" s="4"/>
      <c r="F17" s="4"/>
      <c r="G17" s="4"/>
      <c r="H17" s="5"/>
      <c r="K17" s="3"/>
      <c r="L17" s="3"/>
      <c r="M17" s="3"/>
      <c r="O17" s="15"/>
    </row>
    <row r="18" spans="1:15" ht="15" thickBot="1">
      <c r="A18" s="38" t="s">
        <v>7</v>
      </c>
      <c r="B18" s="38"/>
      <c r="C18" s="38"/>
      <c r="D18" s="7">
        <v>0</v>
      </c>
      <c r="F18" s="7">
        <v>0</v>
      </c>
      <c r="G18" s="4">
        <f>F18-D18</f>
        <v>0</v>
      </c>
      <c r="H18" s="5">
        <f>IF((D18&gt;F18),(D18-F18)/D18,IF(D18&lt;F18,-(D18-F18)/D18,IF(D18=F18,0)))</f>
        <v>0</v>
      </c>
      <c r="I18" s="2">
        <f>IF(D18-F18&lt;500,0,IF(D18-F18&gt;500,1,IF(D18-F18=500,1)))</f>
        <v>0</v>
      </c>
      <c r="J18" s="2">
        <f>IF(F18-D18&lt;500,0,IF(F18-D18&gt;500,1,IF(F18-D18=500,1)))</f>
        <v>0</v>
      </c>
      <c r="K18" s="3">
        <f>IF(H18&lt;0.15,0,IF(H18&gt;0.15,1,IF(H18=0.15,1)))</f>
        <v>0</v>
      </c>
      <c r="L18" s="3" t="str">
        <f>IF(H18&lt;15%,"NO","YES")</f>
        <v>NO</v>
      </c>
      <c r="M18" s="3" t="str">
        <f>IF(G18&lt;100000,"NO","YES")</f>
        <v>NO</v>
      </c>
      <c r="N18" s="9" t="str">
        <f>IF((L18="YES")*AND(I18+J18&lt;1),"Explanation not required, difference less than £500"," ")</f>
        <v> </v>
      </c>
      <c r="O18" s="12"/>
    </row>
    <row r="19" spans="4:15" ht="15" thickBot="1">
      <c r="D19" s="4"/>
      <c r="F19" s="4"/>
      <c r="G19" s="4"/>
      <c r="H19" s="5"/>
      <c r="K19" s="3"/>
      <c r="L19" s="3"/>
      <c r="M19" s="3"/>
      <c r="O19" s="15"/>
    </row>
    <row r="20" spans="1:15" ht="29.25" thickBot="1">
      <c r="A20" s="38" t="s">
        <v>14</v>
      </c>
      <c r="B20" s="38"/>
      <c r="C20" s="38"/>
      <c r="D20" s="7">
        <v>77442</v>
      </c>
      <c r="F20" s="7">
        <v>100481</v>
      </c>
      <c r="G20" s="4">
        <f>F20-D20</f>
        <v>23039</v>
      </c>
      <c r="H20" s="5">
        <f>IF((D20&gt;F20),(D20-F20)/D20,IF(D20&lt;F20,-(D20-F20)/D20,IF(D20=F20,0)))</f>
        <v>0.2975000645644482</v>
      </c>
      <c r="I20" s="2">
        <f>IF(D20-F20&lt;500,0,IF(D20-F20&gt;500,1,IF(D20-F20=500,1)))</f>
        <v>0</v>
      </c>
      <c r="J20" s="2">
        <f>IF(F20-D20&lt;500,0,IF(F20-D20&gt;500,1,IF(F20-D20=500,1)))</f>
        <v>1</v>
      </c>
      <c r="K20" s="3">
        <f>IF(H20&lt;0.15,0,IF(H20&gt;0.15,1,IF(H20=0.15,1)))</f>
        <v>1</v>
      </c>
      <c r="L20" s="3" t="str">
        <f>IF(H20&lt;15%,"NO","YES")</f>
        <v>YES</v>
      </c>
      <c r="M20" s="3" t="str">
        <f>IF(G20&lt;100000,"NO","YES")</f>
        <v>NO</v>
      </c>
      <c r="N20" s="9" t="str">
        <f>IF((L20="YES")*AND(I20+J20&lt;1),"Explanation not required, difference less than £500"," ")</f>
        <v> </v>
      </c>
      <c r="O20" s="37" t="s">
        <v>41</v>
      </c>
    </row>
    <row r="21" spans="4:15" ht="15" thickBot="1">
      <c r="D21" s="4"/>
      <c r="F21" s="4"/>
      <c r="G21" s="4"/>
      <c r="H21" s="5"/>
      <c r="K21" s="3"/>
      <c r="L21" s="3"/>
      <c r="M21" s="3"/>
      <c r="O21" s="15"/>
    </row>
    <row r="22" spans="1:15" ht="43.5" thickBot="1">
      <c r="A22" s="6" t="s">
        <v>5</v>
      </c>
      <c r="D22" s="30">
        <v>110329</v>
      </c>
      <c r="F22" s="30">
        <v>82194</v>
      </c>
      <c r="G22" s="4">
        <f>F22-D22</f>
        <v>-28135</v>
      </c>
      <c r="H22" s="5">
        <f>IF((D22&gt;F22),(D22-F22)/D22,IF(D22&lt;F22,-(D22-F22)/D22,IF(D22=F22,0)))</f>
        <v>0.25501001549909813</v>
      </c>
      <c r="I22" s="2">
        <f>IF(D22-F22&lt;500,0,IF(D22-F22&gt;500,1,IF(D22-F22=500,1)))</f>
        <v>1</v>
      </c>
      <c r="J22" s="2">
        <f>IF(F22-D22&lt;500,0,IF(F22-D22&gt;500,1,IF(F22-D22=500,1)))</f>
        <v>0</v>
      </c>
      <c r="K22" s="3">
        <f>IF(H22&lt;0.15,0,IF(H22&gt;0.15,1,IF(H22=0.15,1)))</f>
        <v>1</v>
      </c>
      <c r="L22" s="3" t="str">
        <f>IF(H22&lt;15%,"NO","YES")</f>
        <v>YES</v>
      </c>
      <c r="M22" s="3" t="str">
        <f>IF(G22&lt;100000,"NO","YES")</f>
        <v>NO</v>
      </c>
      <c r="N22" s="9" t="str">
        <f>IF((L22="YES")*AND(I22+J22&lt;1),"Explanation not required, difference less than £500"," ")</f>
        <v> </v>
      </c>
      <c r="O22" s="12" t="s">
        <v>44</v>
      </c>
    </row>
    <row r="23" spans="4:15" ht="15" thickBot="1">
      <c r="D23" s="4"/>
      <c r="F23" s="4"/>
      <c r="G23" s="4"/>
      <c r="H23" s="5"/>
      <c r="K23" s="3"/>
      <c r="L23" s="3"/>
      <c r="M23" s="3"/>
      <c r="O23" s="15" t="s">
        <v>43</v>
      </c>
    </row>
    <row r="24" spans="1:15" ht="29.25" thickBot="1">
      <c r="A24" s="38" t="s">
        <v>9</v>
      </c>
      <c r="B24" s="38"/>
      <c r="C24" s="38"/>
      <c r="D24" s="7">
        <v>110329</v>
      </c>
      <c r="F24" s="7">
        <v>82194</v>
      </c>
      <c r="G24" s="4">
        <f>F24-D24</f>
        <v>-28135</v>
      </c>
      <c r="H24" s="5">
        <f>IF((D24&gt;F24),(D24-F24)/D24,IF(D24&lt;F24,-(D24-F24)/D24,IF(D24=F24,0)))</f>
        <v>0.25501001549909813</v>
      </c>
      <c r="I24" s="2">
        <f>IF(D24-F24&lt;500,0,IF(D24-F24&gt;500,1,IF(D24-F24=500,1)))</f>
        <v>1</v>
      </c>
      <c r="J24" s="2">
        <f>IF(F24-D24&lt;500,0,IF(F24-D24&gt;500,1,IF(F24-D24=500,1)))</f>
        <v>0</v>
      </c>
      <c r="K24" s="3">
        <f>IF(H24&lt;0.15,0,IF(H24&gt;0.15,1,IF(H24=0.15,1)))</f>
        <v>1</v>
      </c>
      <c r="L24" s="3" t="str">
        <f>IF(H24&lt;15%,"NO","YES")</f>
        <v>YES</v>
      </c>
      <c r="M24" s="3" t="str">
        <f>IF(G24&lt;100000,"NO","YES")</f>
        <v>NO</v>
      </c>
      <c r="N24" s="9" t="str">
        <f>IF((L24="YES")*AND(I24+J24&lt;1),"Explanation not required, difference less than £500"," ")</f>
        <v> </v>
      </c>
      <c r="O24" s="12" t="s">
        <v>42</v>
      </c>
    </row>
    <row r="25" spans="4:15" ht="15" thickBot="1">
      <c r="D25" s="4"/>
      <c r="F25" s="4"/>
      <c r="G25" s="4"/>
      <c r="H25" s="5"/>
      <c r="K25" s="3"/>
      <c r="L25" s="3"/>
      <c r="M25" s="3"/>
      <c r="O25" s="15"/>
    </row>
    <row r="26" spans="1:15" ht="15" thickBot="1">
      <c r="A26" s="38" t="s">
        <v>8</v>
      </c>
      <c r="B26" s="38"/>
      <c r="C26" s="38"/>
      <c r="D26" s="7">
        <v>792165</v>
      </c>
      <c r="F26" s="7">
        <v>860970</v>
      </c>
      <c r="G26" s="4">
        <f>F26-D26</f>
        <v>68805</v>
      </c>
      <c r="H26" s="5">
        <f>IF((D26&gt;F26),(D26-F26)/D26,IF(D26&lt;F26,-(D26-F26)/D26,IF(D26=F26,0)))</f>
        <v>0.0868569048114976</v>
      </c>
      <c r="I26" s="2">
        <f>IF(D26-F26&lt;500,0,IF(D26-F26&gt;500,1,IF(D26-F26=500,1)))</f>
        <v>0</v>
      </c>
      <c r="J26" s="2">
        <f>IF(F26-D26&lt;500,0,IF(F26-D26&gt;500,1,IF(F26-D26=500,1)))</f>
        <v>1</v>
      </c>
      <c r="K26" s="3">
        <f>IF(H26&lt;0.15,0,IF(H26&gt;0.15,1,IF(H26=0.15,1)))</f>
        <v>0</v>
      </c>
      <c r="L26" s="3" t="str">
        <f>IF(H26&lt;15%,"NO","YES")</f>
        <v>NO</v>
      </c>
      <c r="M26" s="3" t="str">
        <f>IF(G26&lt;100000,"NO","YES")</f>
        <v>NO</v>
      </c>
      <c r="N26" s="9" t="str">
        <f>IF((L26="YES")*AND(I26+J26&lt;1),"Explanation not required, difference less than £500"," ")</f>
        <v> </v>
      </c>
      <c r="O26" s="12"/>
    </row>
    <row r="27" spans="4:15" ht="15" thickBot="1">
      <c r="D27" s="4"/>
      <c r="F27" s="4"/>
      <c r="G27" s="4"/>
      <c r="H27" s="5"/>
      <c r="K27" s="3"/>
      <c r="L27" s="3"/>
      <c r="M27" s="3"/>
      <c r="O27" s="15"/>
    </row>
    <row r="28" spans="1:15" ht="15" thickBot="1">
      <c r="A28" s="38" t="s">
        <v>6</v>
      </c>
      <c r="B28" s="38"/>
      <c r="C28" s="38"/>
      <c r="D28" s="7"/>
      <c r="F28" s="7">
        <v>0</v>
      </c>
      <c r="G28" s="4">
        <f>F28-D28</f>
        <v>0</v>
      </c>
      <c r="H28" s="5">
        <f>IF((D28&gt;F28),(D28-F28)/D28,IF(D28&lt;F28,-(D28-F28)/D28,IF(D28=F28,0)))</f>
        <v>0</v>
      </c>
      <c r="I28" s="2">
        <f>IF(D28-F28&lt;500,0,IF(D28-F28&gt;500,1,IF(D28-F28=500,1)))</f>
        <v>0</v>
      </c>
      <c r="J28" s="2">
        <f>IF(F28-D28&lt;500,0,IF(F28-D28&gt;500,1,IF(F28-D28=500,1)))</f>
        <v>0</v>
      </c>
      <c r="K28" s="3">
        <f>IF(H28&lt;0.15,0,IF(H28&gt;0.15,1,IF(H28=0.15,1)))</f>
        <v>0</v>
      </c>
      <c r="L28" s="3" t="str">
        <f>IF(H28&lt;15%,"NO","YES")</f>
        <v>NO</v>
      </c>
      <c r="M28" s="3" t="str">
        <f>IF(G28&lt;100000,"NO","YES")</f>
        <v>NO</v>
      </c>
      <c r="N28" s="9" t="str">
        <f>IF((L28="YES")*AND(I28+J28&lt;1),"Explanation not required, difference less than £500"," ")</f>
        <v> </v>
      </c>
      <c r="O28" s="12"/>
    </row>
    <row r="29" spans="8:15" ht="14.25">
      <c r="H29" s="5"/>
      <c r="K29" s="3"/>
      <c r="L29" s="3"/>
      <c r="M29" s="3"/>
      <c r="O29" s="15"/>
    </row>
    <row r="30" ht="15">
      <c r="C30" s="10"/>
    </row>
    <row r="31" spans="3:23" ht="15" customHeight="1">
      <c r="C31" s="2" t="s">
        <v>26</v>
      </c>
      <c r="D31" s="2">
        <f>D22/D12</f>
        <v>1.3620864197530864</v>
      </c>
      <c r="F31" s="2">
        <f>F22/F12</f>
        <v>1.0147407407407407</v>
      </c>
      <c r="P31" s="18"/>
      <c r="Q31" s="18"/>
      <c r="R31" s="18"/>
      <c r="S31" s="18"/>
      <c r="T31" s="18"/>
      <c r="U31" s="18"/>
      <c r="V31" s="18"/>
      <c r="W31" s="18"/>
    </row>
    <row r="32" spans="3:23" ht="18">
      <c r="C32" s="31">
        <f>IF(F22&gt;(F12*2),"PLEASE PROVIDE AN EXPLANATION FOR THE LEVEL OF RESERVES ON THE FOLLOWING TAB","")</f>
      </c>
      <c r="O32" s="18"/>
      <c r="P32" s="18"/>
      <c r="Q32" s="18"/>
      <c r="R32" s="18"/>
      <c r="S32" s="18"/>
      <c r="T32" s="18"/>
      <c r="U32" s="18"/>
      <c r="V32" s="18"/>
      <c r="W32" s="18"/>
    </row>
    <row r="34" ht="18">
      <c r="C34" s="31"/>
    </row>
  </sheetData>
  <sheetProtection/>
  <mergeCells count="12">
    <mergeCell ref="A4:H4"/>
    <mergeCell ref="A18:C18"/>
    <mergeCell ref="A20:C20"/>
    <mergeCell ref="A1:K1"/>
    <mergeCell ref="A24:C24"/>
    <mergeCell ref="A26:C26"/>
    <mergeCell ref="A28:C28"/>
    <mergeCell ref="A10:C10"/>
    <mergeCell ref="A12:C12"/>
    <mergeCell ref="A14:C14"/>
    <mergeCell ref="A16:C16"/>
    <mergeCell ref="L7:M7"/>
  </mergeCells>
  <conditionalFormatting sqref="N10">
    <cfRule type="cellIs" priority="1" dxfId="0" operator="equal" stopIfTrue="1">
      <formula>"Explanation of % variance from PY opening balance not required - Balance brought forward does not agree"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dimension ref="A1:L25"/>
  <sheetViews>
    <sheetView zoomScalePageLayoutView="0" workbookViewId="0" topLeftCell="A1">
      <selection activeCell="J17" sqref="J17"/>
    </sheetView>
  </sheetViews>
  <sheetFormatPr defaultColWidth="9.140625" defaultRowHeight="15"/>
  <sheetData>
    <row r="1" ht="15.75" customHeight="1">
      <c r="A1" s="22" t="s">
        <v>15</v>
      </c>
    </row>
    <row r="2" ht="15.75" customHeight="1">
      <c r="A2" s="28" t="s">
        <v>33</v>
      </c>
    </row>
    <row r="3" ht="15">
      <c r="A3" t="s">
        <v>32</v>
      </c>
    </row>
    <row r="5" spans="4:6" ht="15">
      <c r="D5" s="21" t="s">
        <v>1</v>
      </c>
      <c r="E5" s="21" t="s">
        <v>1</v>
      </c>
      <c r="F5" s="21" t="s">
        <v>1</v>
      </c>
    </row>
    <row r="6" ht="15">
      <c r="A6" s="21" t="s">
        <v>34</v>
      </c>
    </row>
    <row r="7" spans="2:4" ht="15">
      <c r="B7" s="24" t="s">
        <v>18</v>
      </c>
      <c r="D7" s="24"/>
    </row>
    <row r="8" spans="2:4" ht="15" customHeight="1">
      <c r="B8" s="24" t="s">
        <v>19</v>
      </c>
      <c r="D8" s="24"/>
    </row>
    <row r="9" spans="2:4" ht="15">
      <c r="B9" s="24" t="s">
        <v>20</v>
      </c>
      <c r="D9" s="24"/>
    </row>
    <row r="10" spans="2:4" ht="15">
      <c r="B10" s="24" t="s">
        <v>21</v>
      </c>
      <c r="D10" s="24"/>
    </row>
    <row r="11" spans="2:4" ht="15">
      <c r="B11" s="24" t="s">
        <v>22</v>
      </c>
      <c r="D11" s="24"/>
    </row>
    <row r="12" ht="15">
      <c r="E12" s="23">
        <f>SUM(D7:D11)</f>
        <v>0</v>
      </c>
    </row>
    <row r="14" spans="1:4" ht="15">
      <c r="A14" s="21" t="s">
        <v>16</v>
      </c>
      <c r="D14" s="24"/>
    </row>
    <row r="15" ht="15">
      <c r="E15" s="23">
        <f>D14</f>
        <v>0</v>
      </c>
    </row>
    <row r="16" spans="1:6" ht="15.75" thickBot="1">
      <c r="A16" s="21" t="s">
        <v>17</v>
      </c>
      <c r="F16" s="25">
        <f>E12+E15</f>
        <v>0</v>
      </c>
    </row>
    <row r="17" ht="15.75" thickTop="1"/>
    <row r="18" spans="1:6" ht="15">
      <c r="A18" s="21" t="s">
        <v>27</v>
      </c>
      <c r="F18" s="32">
        <f>Variances!F22</f>
        <v>82194</v>
      </c>
    </row>
    <row r="19" ht="15">
      <c r="A19" s="21"/>
    </row>
    <row r="20" spans="1:8" ht="15">
      <c r="A20" s="21" t="s">
        <v>28</v>
      </c>
      <c r="F20" s="34">
        <f>F16-F18</f>
        <v>-82194</v>
      </c>
      <c r="H20" s="33" t="str">
        <f>IF(F20=0,"","PLEASE PROVIDE AN EXPLANATION FOR THIS DIFFERENCE")</f>
        <v>PLEASE PROVIDE AN EXPLANATION FOR THIS DIFFERENCE</v>
      </c>
    </row>
    <row r="23" ht="15">
      <c r="A23" t="s">
        <v>35</v>
      </c>
    </row>
    <row r="24" spans="1:12" ht="32.25" customHeight="1">
      <c r="A24" s="49" t="s">
        <v>36</v>
      </c>
      <c r="B24" s="49"/>
      <c r="C24" s="49"/>
      <c r="D24" s="49"/>
      <c r="E24" s="49"/>
      <c r="F24" s="49"/>
      <c r="G24" s="49"/>
      <c r="H24" s="49"/>
      <c r="I24" s="49"/>
      <c r="J24" s="49"/>
      <c r="K24" s="49"/>
      <c r="L24" s="49"/>
    </row>
    <row r="25" spans="1:12" ht="32.25" customHeight="1">
      <c r="A25" s="49" t="s">
        <v>37</v>
      </c>
      <c r="B25" s="49"/>
      <c r="C25" s="49"/>
      <c r="D25" s="49"/>
      <c r="E25" s="49"/>
      <c r="F25" s="49"/>
      <c r="G25" s="49"/>
      <c r="H25" s="49"/>
      <c r="I25" s="49"/>
      <c r="J25" s="49"/>
      <c r="K25" s="49"/>
      <c r="L25" s="49"/>
    </row>
  </sheetData>
  <sheetProtection/>
  <mergeCells count="2">
    <mergeCell ref="A25:L25"/>
    <mergeCell ref="A24:L24"/>
  </mergeCells>
  <conditionalFormatting sqref="F20">
    <cfRule type="cellIs" priority="1" dxfId="0" operator="lessThan" stopIfTrue="1">
      <formula>0</formula>
    </cfRule>
    <cfRule type="cellIs" priority="2" dxfId="0" operator="greaterThan" stopIfTrue="1">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olc2</cp:lastModifiedBy>
  <cp:lastPrinted>2023-04-28T09:26:10Z</cp:lastPrinted>
  <dcterms:created xsi:type="dcterms:W3CDTF">2012-07-11T10:01:28Z</dcterms:created>
  <dcterms:modified xsi:type="dcterms:W3CDTF">2023-05-10T12:16:53Z</dcterms:modified>
  <cp:category/>
  <cp:version/>
  <cp:contentType/>
  <cp:contentStatus/>
</cp:coreProperties>
</file>